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commercieel/"/>
    </mc:Choice>
  </mc:AlternateContent>
  <xr:revisionPtr revIDLastSave="13" documentId="8_{C335E0D7-2E90-409F-B0F7-570AA37093D7}" xr6:coauthVersionLast="47" xr6:coauthVersionMax="47" xr10:uidLastSave="{5BFBB429-9973-413B-BBF0-835057907878}"/>
  <workbookProtection workbookAlgorithmName="SHA-512" workbookHashValue="NPwc9B98WBvSCAuD82ORMWl7aEYFNlR9hhb47YX5cKzdT/EDQaRO2bkk+KzuGSr995CW9C2hJPUsBNoSPftouw==" workbookSaltValue="b6bX4V25bOS1I6DZYe3Gq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H40" i="1"/>
  <c r="D22" i="7" s="1"/>
  <c r="J51" i="1"/>
  <c r="E18" i="7"/>
  <c r="G34" i="1"/>
  <c r="H34" i="1" s="1"/>
  <c r="AC3" i="5" s="1"/>
  <c r="H39" i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<sst xmlns="http://schemas.openxmlformats.org/spreadsheetml/2006/main" count="635" uniqueCount="342">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</sst>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26" sqref="D26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25874</v>
      </c>
      <c r="E4" s="76"/>
      <c r="F4" s="76"/>
      <c r="G4" s="137" t="s">
        <v>327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328</v>
      </c>
      <c r="C6" s="100"/>
      <c r="D6" s="154" t="s">
        <v>336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VLOOKUP($D$7,Parameters!$A$75:$E$76,2,FALSE)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VLOOKUP($D$7,Parameters!$A$75:$E$76,3,FALSE)</f>
        <v>2</v>
      </c>
    </row>
    <row r="8" spans="2:14" ht="15" customHeight="1" x14ac:dyDescent="0.3">
      <c r="B8" s="100" t="s">
        <v>60</v>
      </c>
      <c r="C8" s="100"/>
      <c r="D8" s="154" t="s">
        <v>270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VLOOKUP($D$8,Parameters!$A$98:$B$101,2,FALSE)</f>
        <v>1</v>
      </c>
    </row>
    <row r="9" spans="2:14" ht="15" customHeight="1" x14ac:dyDescent="0.3">
      <c r="B9" s="100" t="s">
        <v>329</v>
      </c>
      <c r="C9" s="100"/>
      <c r="D9" s="154" t="s">
        <v>15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3</v>
      </c>
    </row>
    <row r="10" spans="2:14" ht="15" customHeight="1" x14ac:dyDescent="0.3">
      <c r="B10" s="100" t="s">
        <v>330</v>
      </c>
      <c r="C10" s="100"/>
      <c r="D10" s="98">
        <v>45505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331</v>
      </c>
      <c r="C11" s="100"/>
      <c r="D11" s="139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Nee</v>
      </c>
      <c r="M13" s="94" t="s">
        <v>22</v>
      </c>
      <c r="N13" s="101">
        <f>$D$4</f>
        <v>25874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Nee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2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332</v>
      </c>
      <c r="O17" s="69" t="s">
        <v>333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3000</v>
      </c>
      <c r="H18" s="147"/>
      <c r="I18" s="146">
        <f>(I19+I20+I21)</f>
        <v>3063</v>
      </c>
      <c r="J18" s="147"/>
      <c r="K18" s="105" t="str">
        <f>IF(I18="-","",IF(K51&gt;(I18-1),"Ja","Nee"))</f>
        <v>Nee</v>
      </c>
      <c r="M18" s="94" t="str">
        <f>IF(K51&gt;G18,"Ja","Nee")</f>
        <v>Nee</v>
      </c>
      <c r="N18" s="109">
        <f>IF(ISERROR(O18),(VLOOKUP($D$9,Parameters!$A$4:$R$72,$N$7,FALSE)),O18)</f>
        <v>3000</v>
      </c>
      <c r="O18" s="110">
        <f>VLOOKUP(($D$4),Parameters!$A$4:$R$72,$N$7,FALSE)</f>
        <v>3000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1700</v>
      </c>
      <c r="H19" s="147"/>
      <c r="I19" s="146">
        <f>IF(G19="-","-",G19*(100%+Parameters!$B$85))</f>
        <v>1751</v>
      </c>
      <c r="J19" s="147"/>
      <c r="K19" s="105" t="str">
        <f>IF(I19="-","nvt",IF(I51&lt;G19,"Nee",IF(I51&lt;I19,"Nee","Ja")))</f>
        <v>Nee</v>
      </c>
      <c r="M19" s="94" t="str">
        <f>IF(G19="-","nvt",IF(I51&gt;G19,"Ja","Nee"))</f>
        <v>Nee</v>
      </c>
      <c r="N19" s="109">
        <f>IF(ISERROR(O19),(VLOOKUP($D$9,Parameters!$A$4:$R$72,$N$7+3,FALSE)),O19)</f>
        <v>1700</v>
      </c>
      <c r="O19" s="110">
        <f>VLOOKUP($D$4,Parameters!$A$4:$R$72,$N$7+3,FALSE)</f>
        <v>1700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900</v>
      </c>
      <c r="H20" s="147"/>
      <c r="I20" s="146">
        <f>IF(G20="-","-",G20*(100%))</f>
        <v>900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900</v>
      </c>
      <c r="O20" s="110">
        <f>VLOOKUP($D$4,Parameters!$A$4:$R$72,$N$7+6,FALSE)</f>
        <v>900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400</v>
      </c>
      <c r="H21" s="147"/>
      <c r="I21" s="146">
        <f>IF(G21="-","-",G21*(100%+Parameters!$B$85))</f>
        <v>412</v>
      </c>
      <c r="J21" s="147"/>
      <c r="K21" s="105" t="s">
        <v>34</v>
      </c>
      <c r="M21" s="94" t="s">
        <v>34</v>
      </c>
      <c r="N21" s="109">
        <f>IF(ISERROR(O21),(VLOOKUP($D$9,Parameters!$A$4:$R$72,$N$7+9,FALSE)),O21)</f>
        <v>400</v>
      </c>
      <c r="O21" s="110">
        <f>VLOOKUP($D$4,Parameters!$A$4:$R$72,$N$7+9,FALSE)</f>
        <v>400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650</v>
      </c>
      <c r="H22" s="147"/>
      <c r="I22" s="146">
        <f>IF(G22="-","-",G22*(100%+Parameters!$B$85))</f>
        <v>669.5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650</v>
      </c>
      <c r="O22" s="110">
        <f>VLOOKUP($D$4,Parameters!$A$4:$R$72,$N$7+12,FALSE)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30</v>
      </c>
      <c r="E26" s="141">
        <f>(D26*Parameters!$B$86)/60</f>
        <v>25</v>
      </c>
      <c r="F26" s="142"/>
      <c r="G26" s="124">
        <f>IF($N$6="BOL",Parameters!C79,Parameters!B79)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30</v>
      </c>
      <c r="E27" s="141">
        <f>(D27*Parameters!$B$86)/60</f>
        <v>25</v>
      </c>
      <c r="F27" s="142"/>
      <c r="G27" s="124">
        <f>IF($N$6="BOL",Parameters!C80,Parameters!B80)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N22*(100%+Parameters!$B$85)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/>
      <c r="E28" s="141">
        <f>(D28*Parameters!$B$86)/60</f>
        <v>0</v>
      </c>
      <c r="F28" s="142"/>
      <c r="G28" s="124">
        <f>IF($N$6="BOL",Parameters!C81,Parameters!B81)</f>
        <v>9.5</v>
      </c>
      <c r="H28" s="125">
        <f>E28*G28</f>
        <v>0</v>
      </c>
      <c r="I28" s="126"/>
      <c r="J28" s="126">
        <v>335</v>
      </c>
      <c r="K28" s="125">
        <f>J28+I28+H28</f>
        <v>335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30</v>
      </c>
      <c r="E29" s="141">
        <f>(D29*Parameters!$B$86)/60</f>
        <v>25</v>
      </c>
      <c r="F29" s="142"/>
      <c r="G29" s="124">
        <f>IF($N$6="BOL",Parameters!C82,Parameters!B82)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IF($N$6="BOL",N26*1000/10,IF($N$6="BBL",N26*850/10,0))*(100%+Parameters!$B$85)</f>
        <v>1030</v>
      </c>
      <c r="O29" s="110">
        <f>N29/(100%+Parameters!$B$85)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335</v>
      </c>
      <c r="K30" s="131">
        <f>SUM(K26:K29)</f>
        <v>1022.5</v>
      </c>
      <c r="M30" s="94" t="s">
        <v>54</v>
      </c>
      <c r="N30" s="109">
        <f>IF(AND(H30+I30&gt;=N27,J30&gt;=N28,K30&gt;=N29),0,1)</f>
        <v>1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>Leerjaar 2</v>
      </c>
      <c r="C32" s="113" t="s">
        <v>46</v>
      </c>
      <c r="D32" s="126">
        <v>30</v>
      </c>
      <c r="E32" s="141">
        <f>(D32*Parameters!$B$86)/60</f>
        <v>25</v>
      </c>
      <c r="F32" s="142"/>
      <c r="G32" s="124">
        <f>IF($N$11&gt;=2,IF($N$6="BOL",Parameters!C79,Parameters!B79),"-")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/>
      <c r="E33" s="141">
        <f>(D33*Parameters!$B$86)/60</f>
        <v>0</v>
      </c>
      <c r="F33" s="142"/>
      <c r="G33" s="124">
        <f>IF($N$11&gt;=2,IF($N$6="BOL",Parameters!C80,Parameters!B80),"-")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IF(OR($N$6="BOL",$N$6="VRIJ"),0,N32*200/10)*(100%+Parameters!$B$85)</f>
        <v>0</v>
      </c>
      <c r="O33" s="110">
        <f>N33/(100%+Parameters!$B$85)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30</v>
      </c>
      <c r="E34" s="141">
        <f>(D34*Parameters!$B$86)/60</f>
        <v>25</v>
      </c>
      <c r="F34" s="142"/>
      <c r="G34" s="124">
        <f>IF($N$11&gt;=2,IF($N$6="BOL",Parameters!C81,Parameters!B81),"-")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/>
      <c r="E35" s="141">
        <f>(D35*Parameters!$B$86)/60</f>
        <v>0</v>
      </c>
      <c r="F35" s="142"/>
      <c r="G35" s="124">
        <f>IF($N$11&gt;=2,IF($N$6="BOL",Parameters!C82,Parameters!B82),"-")</f>
        <v>8.5</v>
      </c>
      <c r="H35" s="125">
        <f t="shared" si="1"/>
        <v>0</v>
      </c>
      <c r="I35" s="126">
        <v>0</v>
      </c>
      <c r="J35" s="126">
        <v>330</v>
      </c>
      <c r="K35" s="125">
        <f t="shared" si="0"/>
        <v>330</v>
      </c>
      <c r="M35" s="101" t="s">
        <v>53</v>
      </c>
      <c r="N35" s="109">
        <f>IF($N$6="BOL",N32*1000/10,IF($N$6="BBL",N32*850/10,0))*(100%+Parameters!$B$85)</f>
        <v>1030</v>
      </c>
      <c r="O35" s="110">
        <f>N35/(100%+Parameters!$B$85)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475</v>
      </c>
      <c r="I36" s="130">
        <f>SUM(I32:I35)</f>
        <v>0</v>
      </c>
      <c r="J36" s="131">
        <f>SUM(J32:J35)</f>
        <v>680</v>
      </c>
      <c r="K36" s="131">
        <f>SUM(K32:K35)</f>
        <v>1155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/>
      </c>
      <c r="C38" s="113" t="s">
        <v>46</v>
      </c>
      <c r="D38" s="126">
        <v>0</v>
      </c>
      <c r="E38" s="141">
        <f>(D38*Parameters!$B$86)/60</f>
        <v>0</v>
      </c>
      <c r="F38" s="142"/>
      <c r="G38" s="124" t="str">
        <f>IF($N$11&gt;=3,IF($N$6="BOL",Parameters!C79,Parameters!B79),"-")</f>
        <v>-</v>
      </c>
      <c r="H38" s="125">
        <f>IF(G38&lt;&gt;"-",E38*G38,0)</f>
        <v>0</v>
      </c>
      <c r="I38" s="126">
        <v>0</v>
      </c>
      <c r="J38" s="126"/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40"/>
      <c r="C39" s="113" t="s">
        <v>48</v>
      </c>
      <c r="D39" s="126"/>
      <c r="E39" s="141">
        <f>(D39*Parameters!$B$86)/60</f>
        <v>0</v>
      </c>
      <c r="F39" s="142"/>
      <c r="G39" s="124">
        <v>9.5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IF(OR($N$6="BOL",$N$6="VRIJ"),0,N38*200/10)*(100%+Parameters!$B$85)</f>
        <v>0</v>
      </c>
      <c r="O39" s="110">
        <f>N39/(100%+Parameters!$B$85)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/>
      <c r="E40" s="141">
        <f>(D40*Parameters!$B$86)/60</f>
        <v>0</v>
      </c>
      <c r="F40" s="142"/>
      <c r="G40" s="124">
        <v>5</v>
      </c>
      <c r="H40" s="125">
        <f t="shared" si="2"/>
        <v>0</v>
      </c>
      <c r="I40" s="126">
        <v>0</v>
      </c>
      <c r="J40" s="126"/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>
        <v>0</v>
      </c>
      <c r="E41" s="141">
        <f>(D41*Parameters!$B$86)/60</f>
        <v>0</v>
      </c>
      <c r="F41" s="142"/>
      <c r="G41" s="124" t="str">
        <f>IF($N$11&gt;=3,IF($N$6="BOL",Parameters!C82,Parameters!B82),"-")</f>
        <v>-</v>
      </c>
      <c r="H41" s="125">
        <f t="shared" si="2"/>
        <v>0</v>
      </c>
      <c r="I41" s="126">
        <v>0</v>
      </c>
      <c r="J41" s="126"/>
      <c r="K41" s="125">
        <f>J41+I41+H41</f>
        <v>0</v>
      </c>
      <c r="M41" s="101" t="s">
        <v>53</v>
      </c>
      <c r="N41" s="109">
        <f>IF($N$6="BOL",N38*1000/10,IF($N$6="BBL",N38*850/10,0))*(100%+Parameters!$B$85)</f>
        <v>0</v>
      </c>
      <c r="O41" s="110">
        <f>N41/(100%+Parameters!$B$85)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(D44*Parameters!$B$86)/60</f>
        <v>0</v>
      </c>
      <c r="F44" s="142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/>
      <c r="E45" s="141">
        <f>(D45*Parameters!$B$86)/60</f>
        <v>0</v>
      </c>
      <c r="F45" s="142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(D46*Parameters!$B$86)/60</f>
        <v>0</v>
      </c>
      <c r="F46" s="142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(D47*Parameters!$B$86)/60</f>
        <v>0</v>
      </c>
      <c r="F47" s="142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1162.5</v>
      </c>
      <c r="J51" s="105">
        <f>J48+J42+J36+J30</f>
        <v>1015</v>
      </c>
      <c r="K51" s="134">
        <f>K48+K42+K36+K30</f>
        <v>2177.5</v>
      </c>
      <c r="L51" s="72"/>
      <c r="M51" s="94" t="s">
        <v>57</v>
      </c>
      <c r="N51" s="135">
        <f>N48+N42+N36+N30</f>
        <v>1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xxC4j9DS2NRscLMQOdHnas4288YmEFpo3HBRtfjdo3T3X607t30Y5027NAsci8AXAd0vDShdQYYW6eNsNK5c3w==" saltValue="VD8yzBGrmoIz/AFyMKHG9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Commercieel medewerker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25874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45505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0</v>
      </c>
      <c r="E10" s="28">
        <f>Programmering!J28</f>
        <v>335</v>
      </c>
      <c r="F10" s="28">
        <f>Programmering!K28</f>
        <v>335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687.5</v>
      </c>
      <c r="E12" s="33">
        <f>Programmering!J30</f>
        <v>335</v>
      </c>
      <c r="F12" s="33">
        <f>Programmering!K30</f>
        <v>1022.5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0</v>
      </c>
      <c r="E17" s="29">
        <f>Programmering!J35</f>
        <v>330</v>
      </c>
      <c r="F17" s="29">
        <f>Programmering!K35</f>
        <v>330</v>
      </c>
    </row>
    <row r="18" spans="2:6" ht="17.100000000000001" customHeight="1" x14ac:dyDescent="0.3">
      <c r="B18" s="164" t="str">
        <f>IF(Programmering!G36="","","Totaal ")</f>
        <v xml:space="preserve">Totaal </v>
      </c>
      <c r="C18" s="165"/>
      <c r="D18" s="32">
        <f>Programmering!H36+Programmering!I36</f>
        <v>475</v>
      </c>
      <c r="E18" s="32">
        <f>Programmering!J36</f>
        <v>680</v>
      </c>
      <c r="F18" s="32">
        <f>Programmering!K36</f>
        <v>1155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4" t="str">
        <f>IF(Programmering!G42="","","Totaal ")</f>
        <v/>
      </c>
      <c r="C24" s="165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1162.5</v>
      </c>
      <c r="E32" s="52">
        <f>Programmering!J51</f>
        <v>1015</v>
      </c>
      <c r="F32" s="52">
        <f>Programmering!K51</f>
        <v>2177.5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A3" sqref="A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25874</v>
      </c>
      <c r="C3" t="str">
        <f>RIGHT(Programmering!D6,LEN(Programmering!D6)-8)</f>
        <v>Commercieel medewerker</v>
      </c>
      <c r="D3">
        <f>Programmering!N9</f>
        <v>3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45505</v>
      </c>
      <c r="I3" s="18">
        <f>Programmering!D11</f>
        <v>46234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20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335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335</v>
      </c>
      <c r="X3" s="22">
        <f>Programmering!K30</f>
        <v>1022.5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0</v>
      </c>
      <c r="AF3" s="22">
        <f>Programmering!J35</f>
        <v>330</v>
      </c>
      <c r="AG3" s="22">
        <f>Programmering!H36+Programmering!I36</f>
        <v>475</v>
      </c>
      <c r="AH3" s="22">
        <f>Programmering!J36</f>
        <v>680</v>
      </c>
      <c r="AI3" s="22">
        <f>Programmering!K36</f>
        <v>1155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148</v>
      </c>
      <c r="B74" s="5" t="s">
        <v>8</v>
      </c>
      <c r="C74" s="4" t="s">
        <v>149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121</v>
      </c>
      <c r="B75" s="1" t="s">
        <v>121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150</v>
      </c>
      <c r="B78" s="4" t="s">
        <v>9</v>
      </c>
      <c r="C78" s="4" t="s">
        <v>121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151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152</v>
      </c>
      <c r="B80" s="1">
        <v>9</v>
      </c>
      <c r="C80" s="1">
        <v>9.5</v>
      </c>
    </row>
    <row r="81" spans="1:19" ht="15" customHeight="1" x14ac:dyDescent="0.3">
      <c r="A81" s="2" t="s">
        <v>153</v>
      </c>
      <c r="B81" s="1">
        <v>9</v>
      </c>
      <c r="C81" s="1">
        <v>9.5</v>
      </c>
    </row>
    <row r="82" spans="1:19" ht="15" customHeight="1" x14ac:dyDescent="0.3">
      <c r="A82" s="2" t="s">
        <v>154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155</v>
      </c>
      <c r="B84" s="4" t="s">
        <v>156</v>
      </c>
      <c r="C84" s="4" t="s">
        <v>157</v>
      </c>
      <c r="D84" s="4" t="s">
        <v>158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159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160</v>
      </c>
      <c r="B86" s="1">
        <v>50</v>
      </c>
    </row>
    <row r="87" spans="1:19" ht="15" customHeight="1" x14ac:dyDescent="0.3">
      <c r="A87" t="s">
        <v>161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162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163</v>
      </c>
      <c r="B90" s="24" t="s">
        <v>164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165</v>
      </c>
      <c r="B91" t="s">
        <v>165</v>
      </c>
      <c r="C91"/>
      <c r="D91"/>
      <c r="E91"/>
      <c r="F91"/>
      <c r="G91"/>
      <c r="H91"/>
    </row>
    <row r="92" spans="1:19" ht="15" customHeight="1" x14ac:dyDescent="0.3">
      <c r="A92" t="s">
        <v>166</v>
      </c>
      <c r="B92" t="s">
        <v>166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167</v>
      </c>
      <c r="B94" t="s">
        <v>168</v>
      </c>
      <c r="C94"/>
      <c r="D94"/>
      <c r="E94"/>
      <c r="F94"/>
      <c r="G94"/>
      <c r="H94"/>
    </row>
    <row r="95" spans="1:19" ht="15" customHeight="1" x14ac:dyDescent="0.3">
      <c r="A95" t="s">
        <v>169</v>
      </c>
      <c r="B95" t="s">
        <v>169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170</v>
      </c>
      <c r="B97" s="4" t="s">
        <v>102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270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171</v>
      </c>
      <c r="B100" s="1">
        <v>3</v>
      </c>
    </row>
    <row r="101" spans="1:19" ht="15" customHeight="1" x14ac:dyDescent="0.3">
      <c r="A101" t="s">
        <v>172</v>
      </c>
      <c r="B101" s="1">
        <v>4</v>
      </c>
    </row>
    <row r="103" spans="1:19" s="5" customFormat="1" ht="15" customHeight="1" x14ac:dyDescent="0.3">
      <c r="A103" s="3" t="s">
        <v>173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174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175</v>
      </c>
    </row>
    <row r="107" spans="1:19" ht="15" customHeight="1" x14ac:dyDescent="0.3">
      <c r="A107" t="s">
        <v>176</v>
      </c>
    </row>
    <row r="108" spans="1:19" ht="15" customHeight="1" x14ac:dyDescent="0.3">
      <c r="A108" t="s">
        <v>177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180</v>
      </c>
      <c r="B2" s="1">
        <v>2</v>
      </c>
      <c r="C2" t="s">
        <v>165</v>
      </c>
    </row>
    <row r="3" spans="1:3" ht="17.100000000000001" customHeight="1" x14ac:dyDescent="0.3">
      <c r="A3" t="s">
        <v>181</v>
      </c>
      <c r="B3" s="1">
        <v>3</v>
      </c>
      <c r="C3" t="s">
        <v>165</v>
      </c>
    </row>
    <row r="4" spans="1:3" ht="17.100000000000001" customHeight="1" x14ac:dyDescent="0.3">
      <c r="A4" t="s">
        <v>182</v>
      </c>
      <c r="B4" s="99">
        <v>3</v>
      </c>
      <c r="C4" t="s">
        <v>165</v>
      </c>
    </row>
    <row r="5" spans="1:3" ht="17.100000000000001" customHeight="1" x14ac:dyDescent="0.3">
      <c r="A5" t="s">
        <v>271</v>
      </c>
      <c r="B5" s="1">
        <v>1</v>
      </c>
      <c r="C5" t="s">
        <v>165</v>
      </c>
    </row>
    <row r="6" spans="1:3" ht="17.100000000000001" customHeight="1" x14ac:dyDescent="0.3">
      <c r="A6" t="s">
        <v>272</v>
      </c>
      <c r="B6" s="1">
        <v>1</v>
      </c>
      <c r="C6" t="s">
        <v>165</v>
      </c>
    </row>
    <row r="7" spans="1:3" ht="17.100000000000001" customHeight="1" x14ac:dyDescent="0.3">
      <c r="A7" t="s">
        <v>273</v>
      </c>
      <c r="B7" s="1">
        <v>1</v>
      </c>
      <c r="C7" t="s">
        <v>165</v>
      </c>
    </row>
    <row r="8" spans="1:3" ht="17.100000000000001" customHeight="1" x14ac:dyDescent="0.3">
      <c r="A8" t="s">
        <v>274</v>
      </c>
      <c r="B8" s="1">
        <v>1</v>
      </c>
      <c r="C8" t="s">
        <v>165</v>
      </c>
    </row>
    <row r="9" spans="1:3" ht="17.100000000000001" customHeight="1" x14ac:dyDescent="0.3">
      <c r="A9" t="s">
        <v>275</v>
      </c>
      <c r="B9" s="1">
        <v>1</v>
      </c>
      <c r="C9" t="s">
        <v>165</v>
      </c>
    </row>
    <row r="10" spans="1:3" ht="17.100000000000001" customHeight="1" x14ac:dyDescent="0.3">
      <c r="A10" t="s">
        <v>276</v>
      </c>
      <c r="B10" s="1">
        <v>1</v>
      </c>
      <c r="C10" t="s">
        <v>165</v>
      </c>
    </row>
    <row r="11" spans="1:3" ht="17.100000000000001" customHeight="1" x14ac:dyDescent="0.3">
      <c r="A11" t="s">
        <v>277</v>
      </c>
      <c r="B11" s="1">
        <v>1</v>
      </c>
      <c r="C11" t="s">
        <v>165</v>
      </c>
    </row>
    <row r="12" spans="1:3" ht="17.100000000000001" customHeight="1" x14ac:dyDescent="0.3">
      <c r="A12" t="s">
        <v>278</v>
      </c>
      <c r="B12" s="1">
        <v>1</v>
      </c>
      <c r="C12" t="s">
        <v>165</v>
      </c>
    </row>
    <row r="13" spans="1:3" ht="17.100000000000001" customHeight="1" x14ac:dyDescent="0.3">
      <c r="A13" t="s">
        <v>279</v>
      </c>
      <c r="B13" s="1">
        <v>1</v>
      </c>
      <c r="C13" t="s">
        <v>165</v>
      </c>
    </row>
    <row r="14" spans="1:3" ht="17.100000000000001" customHeight="1" x14ac:dyDescent="0.3">
      <c r="A14" t="s">
        <v>281</v>
      </c>
      <c r="B14" s="1">
        <v>2</v>
      </c>
      <c r="C14" t="s">
        <v>165</v>
      </c>
    </row>
    <row r="15" spans="1:3" ht="17.100000000000001" customHeight="1" x14ac:dyDescent="0.3">
      <c r="A15" t="s">
        <v>280</v>
      </c>
      <c r="B15" s="1">
        <v>2</v>
      </c>
      <c r="C15" t="s">
        <v>165</v>
      </c>
    </row>
    <row r="17" spans="1:4" ht="17.100000000000001" customHeight="1" x14ac:dyDescent="0.3">
      <c r="A17" s="12" t="s">
        <v>183</v>
      </c>
      <c r="B17"/>
      <c r="D17"/>
    </row>
    <row r="18" spans="1:4" ht="17.100000000000001" customHeight="1" x14ac:dyDescent="0.3">
      <c r="A18" t="s">
        <v>184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185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186</v>
      </c>
      <c r="B20" s="1">
        <v>4</v>
      </c>
      <c r="C20" t="s">
        <v>166</v>
      </c>
      <c r="D20"/>
    </row>
    <row r="21" spans="1:4" ht="17.100000000000001" customHeight="1" x14ac:dyDescent="0.3">
      <c r="A21" t="s">
        <v>187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188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189</v>
      </c>
      <c r="B23" s="1">
        <v>3</v>
      </c>
      <c r="C23" t="s">
        <v>166</v>
      </c>
      <c r="D23"/>
    </row>
    <row r="24" spans="1:4" ht="17.100000000000001" customHeight="1" x14ac:dyDescent="0.3">
      <c r="A24" t="s">
        <v>190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191</v>
      </c>
      <c r="B25" s="1">
        <v>2</v>
      </c>
      <c r="C25" t="s">
        <v>166</v>
      </c>
      <c r="D25"/>
    </row>
    <row r="26" spans="1:4" ht="17.100000000000001" customHeight="1" x14ac:dyDescent="0.3">
      <c r="A26" t="s">
        <v>192</v>
      </c>
      <c r="B26" s="1">
        <v>2</v>
      </c>
      <c r="C26" t="s">
        <v>166</v>
      </c>
      <c r="D26"/>
    </row>
    <row r="27" spans="1:4" ht="17.100000000000001" customHeight="1" x14ac:dyDescent="0.3">
      <c r="A27" t="s">
        <v>334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193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194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195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179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196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197</v>
      </c>
      <c r="B33" s="1">
        <v>4</v>
      </c>
      <c r="C33" t="s">
        <v>166</v>
      </c>
      <c r="D33"/>
    </row>
    <row r="34" spans="1:4" ht="17.100000000000001" customHeight="1" x14ac:dyDescent="0.3">
      <c r="A34" t="s">
        <v>198</v>
      </c>
      <c r="B34" s="1">
        <v>3</v>
      </c>
      <c r="C34" t="s">
        <v>166</v>
      </c>
      <c r="D34"/>
    </row>
    <row r="35" spans="1:4" ht="17.100000000000001" customHeight="1" x14ac:dyDescent="0.3">
      <c r="A35" t="s">
        <v>199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200</v>
      </c>
      <c r="B36" s="1">
        <v>3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4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4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2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2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3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3</v>
      </c>
      <c r="C47" t="s">
        <v>166</v>
      </c>
      <c r="D47"/>
    </row>
    <row r="48" spans="1:4" ht="17.100000000000001" customHeight="1" x14ac:dyDescent="0.3">
      <c r="A48" t="s">
        <v>336</v>
      </c>
      <c r="B48" s="1">
        <v>3</v>
      </c>
      <c r="C48" t="s">
        <v>166</v>
      </c>
      <c r="D48"/>
    </row>
    <row r="49" spans="1:4" ht="17.100000000000001" customHeight="1" x14ac:dyDescent="0.3">
      <c r="A49" t="s">
        <v>341</v>
      </c>
      <c r="B49" s="1">
        <v>4</v>
      </c>
      <c r="C49" t="s">
        <v>166</v>
      </c>
      <c r="D49"/>
    </row>
    <row r="50" spans="1:4" ht="17.100000000000001" customHeight="1" x14ac:dyDescent="0.3">
      <c r="A50" t="s">
        <v>337</v>
      </c>
      <c r="B50" s="1">
        <v>4</v>
      </c>
      <c r="C50" t="s">
        <v>166</v>
      </c>
      <c r="D50"/>
    </row>
    <row r="51" spans="1:4" ht="17.100000000000001" customHeight="1" x14ac:dyDescent="0.3">
      <c r="A51" t="s">
        <v>338</v>
      </c>
      <c r="B51" s="1">
        <v>4</v>
      </c>
      <c r="C51" t="s">
        <v>166</v>
      </c>
      <c r="D51"/>
    </row>
    <row r="52" spans="1:4" ht="17.100000000000001" customHeight="1" x14ac:dyDescent="0.3">
      <c r="A52" t="s">
        <v>282</v>
      </c>
      <c r="B52" s="1">
        <v>2</v>
      </c>
      <c r="C52" t="s">
        <v>166</v>
      </c>
      <c r="D52"/>
    </row>
    <row r="53" spans="1:4" ht="17.100000000000001" customHeight="1" x14ac:dyDescent="0.3">
      <c r="A53" t="s">
        <v>283</v>
      </c>
      <c r="B53" s="1">
        <v>3</v>
      </c>
      <c r="C53" t="s">
        <v>166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212</v>
      </c>
      <c r="B55" s="69"/>
      <c r="D55"/>
    </row>
    <row r="56" spans="1:4" ht="17.100000000000001" customHeight="1" x14ac:dyDescent="0.3">
      <c r="A56" t="s">
        <v>213</v>
      </c>
      <c r="B56" s="1">
        <v>4</v>
      </c>
      <c r="C56" t="s">
        <v>335</v>
      </c>
      <c r="D56"/>
    </row>
    <row r="57" spans="1:4" ht="17.100000000000001" customHeight="1" x14ac:dyDescent="0.3">
      <c r="A57" t="s">
        <v>214</v>
      </c>
      <c r="B57" s="1">
        <v>4</v>
      </c>
      <c r="C57" t="s">
        <v>335</v>
      </c>
      <c r="D57"/>
    </row>
    <row r="58" spans="1:4" ht="17.100000000000001" customHeight="1" x14ac:dyDescent="0.3">
      <c r="A58" t="s">
        <v>215</v>
      </c>
      <c r="B58" s="1">
        <v>3</v>
      </c>
      <c r="C58" t="s">
        <v>335</v>
      </c>
      <c r="D58"/>
    </row>
    <row r="59" spans="1:4" ht="17.100000000000001" customHeight="1" x14ac:dyDescent="0.3">
      <c r="A59" t="s">
        <v>6</v>
      </c>
      <c r="B59" s="1">
        <v>3</v>
      </c>
      <c r="C59" t="s">
        <v>335</v>
      </c>
      <c r="D59"/>
    </row>
    <row r="60" spans="1:4" ht="17.100000000000001" customHeight="1" x14ac:dyDescent="0.3">
      <c r="A60" t="s">
        <v>340</v>
      </c>
      <c r="B60" s="1">
        <v>3</v>
      </c>
      <c r="C60" t="s">
        <v>335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216</v>
      </c>
      <c r="D62"/>
    </row>
    <row r="63" spans="1:4" ht="17.100000000000001" customHeight="1" x14ac:dyDescent="0.3">
      <c r="A63" s="12" t="s">
        <v>174</v>
      </c>
      <c r="D63"/>
    </row>
    <row r="64" spans="1:4" ht="17.100000000000001" customHeight="1" x14ac:dyDescent="0.3">
      <c r="A64" t="s">
        <v>324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322</v>
      </c>
      <c r="B65" s="1">
        <v>2</v>
      </c>
      <c r="C65" t="s">
        <v>167</v>
      </c>
      <c r="D65"/>
    </row>
    <row r="66" spans="1:4" ht="17.100000000000001" customHeight="1" x14ac:dyDescent="0.3">
      <c r="A66" t="s">
        <v>217</v>
      </c>
      <c r="B66" s="1">
        <v>3</v>
      </c>
      <c r="C66" t="s">
        <v>167</v>
      </c>
      <c r="D66"/>
    </row>
    <row r="67" spans="1:4" ht="17.100000000000001" customHeight="1" x14ac:dyDescent="0.3">
      <c r="A67" t="s">
        <v>323</v>
      </c>
      <c r="B67" s="1">
        <v>4</v>
      </c>
      <c r="C67" t="s">
        <v>167</v>
      </c>
      <c r="D67"/>
    </row>
    <row r="68" spans="1:4" ht="17.100000000000001" customHeight="1" x14ac:dyDescent="0.3">
      <c r="A68" t="s">
        <v>218</v>
      </c>
      <c r="B68" s="1">
        <v>2</v>
      </c>
      <c r="C68" t="s">
        <v>167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219</v>
      </c>
      <c r="B71" s="1">
        <v>3</v>
      </c>
      <c r="C71" t="s">
        <v>167</v>
      </c>
    </row>
    <row r="72" spans="1:4" ht="17.100000000000001" customHeight="1" x14ac:dyDescent="0.3">
      <c r="A72" t="s">
        <v>220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221</v>
      </c>
      <c r="B73" s="1">
        <v>4</v>
      </c>
      <c r="C73" t="s">
        <v>167</v>
      </c>
      <c r="D73"/>
    </row>
    <row r="74" spans="1:4" ht="17.100000000000001" customHeight="1" x14ac:dyDescent="0.3">
      <c r="A74" t="s">
        <v>222</v>
      </c>
      <c r="B74" s="1">
        <v>4</v>
      </c>
      <c r="C74" t="s">
        <v>167</v>
      </c>
      <c r="D74"/>
    </row>
    <row r="75" spans="1:4" ht="17.100000000000001" customHeight="1" x14ac:dyDescent="0.3">
      <c r="A75" t="s">
        <v>294</v>
      </c>
      <c r="B75" s="1">
        <v>3</v>
      </c>
      <c r="C75" t="s">
        <v>167</v>
      </c>
      <c r="D75"/>
    </row>
    <row r="76" spans="1:4" ht="17.100000000000001" customHeight="1" x14ac:dyDescent="0.3">
      <c r="A76" t="s">
        <v>223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224</v>
      </c>
      <c r="B77" s="1">
        <v>3</v>
      </c>
      <c r="C77" t="s">
        <v>167</v>
      </c>
      <c r="D77"/>
    </row>
    <row r="78" spans="1:4" ht="17.100000000000001" customHeight="1" x14ac:dyDescent="0.3">
      <c r="A78" t="s">
        <v>225</v>
      </c>
      <c r="B78" s="1">
        <v>3</v>
      </c>
      <c r="C78" t="s">
        <v>167</v>
      </c>
      <c r="D78"/>
    </row>
    <row r="79" spans="1:4" ht="17.100000000000001" customHeight="1" x14ac:dyDescent="0.3">
      <c r="A79" t="s">
        <v>226</v>
      </c>
      <c r="B79" s="1">
        <v>2</v>
      </c>
      <c r="C79" t="s">
        <v>167</v>
      </c>
      <c r="D79"/>
    </row>
    <row r="80" spans="1:4" ht="17.100000000000001" customHeight="1" x14ac:dyDescent="0.3">
      <c r="A80" t="s">
        <v>227</v>
      </c>
      <c r="B80" s="1">
        <v>3</v>
      </c>
      <c r="C80" t="s">
        <v>167</v>
      </c>
      <c r="D80"/>
    </row>
    <row r="81" spans="1:4" ht="17.100000000000001" customHeight="1" x14ac:dyDescent="0.3">
      <c r="A81" t="s">
        <v>284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287</v>
      </c>
      <c r="B82" s="1">
        <v>2</v>
      </c>
      <c r="C82" t="s">
        <v>167</v>
      </c>
      <c r="D82"/>
    </row>
    <row r="83" spans="1:4" ht="17.100000000000001" customHeight="1" x14ac:dyDescent="0.3">
      <c r="A83" t="s">
        <v>286</v>
      </c>
      <c r="B83" s="1">
        <v>3</v>
      </c>
      <c r="C83" t="s">
        <v>167</v>
      </c>
      <c r="D83"/>
    </row>
    <row r="84" spans="1:4" ht="17.100000000000001" customHeight="1" x14ac:dyDescent="0.3">
      <c r="A84" t="s">
        <v>228</v>
      </c>
      <c r="B84" s="1">
        <v>2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285</v>
      </c>
      <c r="B86" s="1">
        <v>2</v>
      </c>
      <c r="C86" t="s">
        <v>167</v>
      </c>
      <c r="D86"/>
    </row>
    <row r="87" spans="1:4" ht="17.100000000000001" customHeight="1" x14ac:dyDescent="0.3">
      <c r="A87" s="138" t="s">
        <v>339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229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230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231</v>
      </c>
      <c r="B90" s="1">
        <v>3</v>
      </c>
      <c r="C90" t="s">
        <v>167</v>
      </c>
      <c r="D90"/>
    </row>
    <row r="91" spans="1:4" ht="17.100000000000001" customHeight="1" x14ac:dyDescent="0.3">
      <c r="A91" t="s">
        <v>232</v>
      </c>
      <c r="B91" s="1">
        <v>2</v>
      </c>
      <c r="C91" t="s">
        <v>167</v>
      </c>
      <c r="D91"/>
    </row>
    <row r="92" spans="1:4" ht="17.100000000000001" customHeight="1" x14ac:dyDescent="0.3">
      <c r="A92" t="s">
        <v>233</v>
      </c>
      <c r="B92" s="1">
        <v>4</v>
      </c>
      <c r="C92" t="s">
        <v>167</v>
      </c>
      <c r="D92"/>
    </row>
    <row r="93" spans="1:4" ht="17.100000000000001" customHeight="1" x14ac:dyDescent="0.3">
      <c r="A93" t="s">
        <v>293</v>
      </c>
      <c r="B93" s="1">
        <v>4</v>
      </c>
      <c r="C93" t="s">
        <v>167</v>
      </c>
      <c r="D93"/>
    </row>
    <row r="94" spans="1:4" ht="17.100000000000001" customHeight="1" x14ac:dyDescent="0.3">
      <c r="A94" t="s">
        <v>288</v>
      </c>
      <c r="B94" s="1">
        <v>2</v>
      </c>
      <c r="C94" t="s">
        <v>167</v>
      </c>
      <c r="D94"/>
    </row>
    <row r="95" spans="1:4" ht="17.100000000000001" customHeight="1" x14ac:dyDescent="0.3">
      <c r="A95" t="s">
        <v>292</v>
      </c>
      <c r="B95" s="1">
        <v>3</v>
      </c>
      <c r="C95" t="s">
        <v>167</v>
      </c>
      <c r="D95"/>
    </row>
    <row r="96" spans="1:4" ht="17.100000000000001" customHeight="1" x14ac:dyDescent="0.3">
      <c r="A96" t="s">
        <v>289</v>
      </c>
      <c r="B96" s="1">
        <v>2</v>
      </c>
      <c r="C96" t="s">
        <v>167</v>
      </c>
      <c r="D96"/>
    </row>
    <row r="97" spans="1:4" ht="17.100000000000001" customHeight="1" x14ac:dyDescent="0.3">
      <c r="A97" t="s">
        <v>291</v>
      </c>
      <c r="B97" s="1">
        <v>2</v>
      </c>
      <c r="C97" t="s">
        <v>167</v>
      </c>
      <c r="D97"/>
    </row>
    <row r="98" spans="1:4" ht="17.100000000000001" customHeight="1" x14ac:dyDescent="0.3">
      <c r="A98" t="s">
        <v>234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235</v>
      </c>
      <c r="B99" s="1">
        <v>2</v>
      </c>
      <c r="C99" t="s">
        <v>167</v>
      </c>
      <c r="D99"/>
    </row>
    <row r="100" spans="1:4" ht="17.100000000000001" customHeight="1" x14ac:dyDescent="0.3">
      <c r="A100" t="s">
        <v>236</v>
      </c>
      <c r="B100" s="1">
        <v>3</v>
      </c>
      <c r="C100" t="s">
        <v>167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237</v>
      </c>
    </row>
    <row r="103" spans="1:4" ht="17.100000000000001" customHeight="1" x14ac:dyDescent="0.3">
      <c r="A103" s="2" t="s">
        <v>238</v>
      </c>
      <c r="B103" s="1">
        <v>4</v>
      </c>
      <c r="C103" t="s">
        <v>167</v>
      </c>
      <c r="D103"/>
    </row>
    <row r="104" spans="1:4" ht="17.100000000000001" customHeight="1" x14ac:dyDescent="0.3">
      <c r="A104" t="s">
        <v>295</v>
      </c>
      <c r="B104" s="1">
        <v>2</v>
      </c>
      <c r="C104" t="s">
        <v>167</v>
      </c>
      <c r="D104"/>
    </row>
    <row r="105" spans="1:4" ht="17.100000000000001" customHeight="1" x14ac:dyDescent="0.3">
      <c r="A105" s="2" t="s">
        <v>239</v>
      </c>
      <c r="B105" s="1">
        <v>3</v>
      </c>
      <c r="C105" t="s">
        <v>167</v>
      </c>
      <c r="D105"/>
    </row>
    <row r="106" spans="1:4" ht="17.100000000000001" customHeight="1" x14ac:dyDescent="0.3">
      <c r="A106" s="2" t="s">
        <v>296</v>
      </c>
      <c r="B106" s="1">
        <v>3</v>
      </c>
      <c r="C106" t="s">
        <v>167</v>
      </c>
      <c r="D106"/>
    </row>
    <row r="107" spans="1:4" ht="17.100000000000001" customHeight="1" x14ac:dyDescent="0.3">
      <c r="A107" t="s">
        <v>240</v>
      </c>
      <c r="B107" s="1">
        <v>3</v>
      </c>
      <c r="C107" t="s">
        <v>167</v>
      </c>
      <c r="D107"/>
    </row>
    <row r="108" spans="1:4" ht="17.100000000000001" customHeight="1" x14ac:dyDescent="0.3">
      <c r="A108" t="s">
        <v>297</v>
      </c>
      <c r="B108" s="1">
        <v>3</v>
      </c>
      <c r="C108" t="s">
        <v>167</v>
      </c>
      <c r="D108"/>
    </row>
    <row r="109" spans="1:4" ht="17.100000000000001" customHeight="1" x14ac:dyDescent="0.3">
      <c r="A109" s="2" t="s">
        <v>241</v>
      </c>
      <c r="B109" s="1">
        <v>2</v>
      </c>
      <c r="C109" t="s">
        <v>167</v>
      </c>
      <c r="D109"/>
    </row>
    <row r="110" spans="1:4" ht="17.100000000000001" customHeight="1" x14ac:dyDescent="0.3">
      <c r="A110" s="2" t="s">
        <v>298</v>
      </c>
      <c r="B110" s="1">
        <v>4</v>
      </c>
      <c r="C110" t="s">
        <v>167</v>
      </c>
      <c r="D110"/>
    </row>
    <row r="111" spans="1:4" ht="17.100000000000001" customHeight="1" x14ac:dyDescent="0.3">
      <c r="A111" s="2" t="s">
        <v>299</v>
      </c>
      <c r="B111" s="1">
        <v>4</v>
      </c>
      <c r="C111" t="s">
        <v>167</v>
      </c>
      <c r="D111"/>
    </row>
    <row r="112" spans="1:4" ht="17.100000000000001" customHeight="1" x14ac:dyDescent="0.3">
      <c r="A112" s="2" t="s">
        <v>300</v>
      </c>
      <c r="B112" s="1">
        <v>4</v>
      </c>
      <c r="C112" t="s">
        <v>167</v>
      </c>
      <c r="D112"/>
    </row>
    <row r="113" spans="1:4" ht="17.100000000000001" customHeight="1" x14ac:dyDescent="0.3">
      <c r="A113" s="2" t="s">
        <v>301</v>
      </c>
      <c r="B113" s="1">
        <v>3</v>
      </c>
      <c r="C113" t="s">
        <v>167</v>
      </c>
      <c r="D113"/>
    </row>
    <row r="114" spans="1:4" ht="17.100000000000001" customHeight="1" x14ac:dyDescent="0.3">
      <c r="A114" s="2" t="s">
        <v>302</v>
      </c>
      <c r="B114" s="1">
        <v>3</v>
      </c>
      <c r="C114" t="s">
        <v>167</v>
      </c>
      <c r="D114"/>
    </row>
    <row r="115" spans="1:4" ht="17.100000000000001" customHeight="1" x14ac:dyDescent="0.3">
      <c r="A115" s="2" t="s">
        <v>303</v>
      </c>
      <c r="B115" s="1">
        <v>3</v>
      </c>
      <c r="C115" t="s">
        <v>167</v>
      </c>
      <c r="D115"/>
    </row>
    <row r="116" spans="1:4" ht="17.100000000000001" customHeight="1" x14ac:dyDescent="0.3">
      <c r="A116" t="s">
        <v>242</v>
      </c>
      <c r="B116" s="1">
        <v>2</v>
      </c>
      <c r="C116" t="s">
        <v>167</v>
      </c>
      <c r="D116"/>
    </row>
    <row r="117" spans="1:4" ht="17.100000000000001" customHeight="1" x14ac:dyDescent="0.3">
      <c r="A117" s="2" t="s">
        <v>304</v>
      </c>
      <c r="B117" s="1">
        <v>4</v>
      </c>
      <c r="C117" t="s">
        <v>167</v>
      </c>
      <c r="D117"/>
    </row>
    <row r="118" spans="1:4" ht="17.100000000000001" customHeight="1" x14ac:dyDescent="0.3">
      <c r="A118" s="2" t="s">
        <v>307</v>
      </c>
      <c r="B118" s="1">
        <v>4</v>
      </c>
      <c r="C118" t="s">
        <v>167</v>
      </c>
      <c r="D118"/>
    </row>
    <row r="119" spans="1:4" ht="17.100000000000001" customHeight="1" x14ac:dyDescent="0.3">
      <c r="A119" s="2" t="s">
        <v>305</v>
      </c>
      <c r="B119" s="1">
        <v>2</v>
      </c>
      <c r="C119" t="s">
        <v>167</v>
      </c>
      <c r="D119"/>
    </row>
    <row r="120" spans="1:4" ht="17.100000000000001" customHeight="1" x14ac:dyDescent="0.3">
      <c r="A120" s="2" t="s">
        <v>306</v>
      </c>
      <c r="B120" s="1">
        <v>3</v>
      </c>
      <c r="C120" t="s">
        <v>167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243</v>
      </c>
      <c r="D122"/>
    </row>
    <row r="123" spans="1:4" ht="17.100000000000001" customHeight="1" x14ac:dyDescent="0.3">
      <c r="A123" t="s">
        <v>244</v>
      </c>
      <c r="B123" s="1">
        <v>3</v>
      </c>
      <c r="C123" t="s">
        <v>167</v>
      </c>
      <c r="D123"/>
    </row>
    <row r="124" spans="1:4" ht="17.100000000000001" customHeight="1" x14ac:dyDescent="0.3">
      <c r="A124" t="s">
        <v>245</v>
      </c>
      <c r="B124" s="1">
        <v>4</v>
      </c>
      <c r="C124" t="s">
        <v>167</v>
      </c>
      <c r="D124"/>
    </row>
    <row r="125" spans="1:4" ht="17.100000000000001" customHeight="1" x14ac:dyDescent="0.3">
      <c r="A125" t="s">
        <v>246</v>
      </c>
      <c r="B125" s="1">
        <v>2</v>
      </c>
      <c r="C125" t="s">
        <v>167</v>
      </c>
      <c r="D125"/>
    </row>
    <row r="126" spans="1:4" ht="17.100000000000001" customHeight="1" x14ac:dyDescent="0.3">
      <c r="A126" t="s">
        <v>309</v>
      </c>
      <c r="B126" s="1">
        <v>4</v>
      </c>
      <c r="C126" t="s">
        <v>167</v>
      </c>
    </row>
    <row r="127" spans="1:4" ht="17.100000000000001" customHeight="1" x14ac:dyDescent="0.3">
      <c r="A127" t="s">
        <v>308</v>
      </c>
      <c r="B127" s="1">
        <v>2</v>
      </c>
      <c r="C127" t="s">
        <v>167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177</v>
      </c>
    </row>
    <row r="130" spans="1:4" ht="17.100000000000001" customHeight="1" x14ac:dyDescent="0.3">
      <c r="A130" t="s">
        <v>247</v>
      </c>
      <c r="B130" s="1">
        <v>4</v>
      </c>
      <c r="C130" t="s">
        <v>167</v>
      </c>
    </row>
    <row r="131" spans="1:4" ht="17.100000000000001" customHeight="1" x14ac:dyDescent="0.3">
      <c r="A131" t="s">
        <v>248</v>
      </c>
      <c r="B131" s="1">
        <v>3</v>
      </c>
      <c r="C131" t="s">
        <v>167</v>
      </c>
    </row>
    <row r="132" spans="1:4" ht="17.100000000000001" customHeight="1" x14ac:dyDescent="0.3">
      <c r="A132" t="s">
        <v>319</v>
      </c>
      <c r="B132" s="1">
        <v>3</v>
      </c>
      <c r="C132" t="s">
        <v>167</v>
      </c>
    </row>
    <row r="133" spans="1:4" ht="17.100000000000001" customHeight="1" x14ac:dyDescent="0.3">
      <c r="A133" t="s">
        <v>249</v>
      </c>
      <c r="B133" s="1">
        <v>3</v>
      </c>
      <c r="C133" t="s">
        <v>167</v>
      </c>
    </row>
    <row r="134" spans="1:4" ht="17.100000000000001" customHeight="1" x14ac:dyDescent="0.3">
      <c r="A134" t="s">
        <v>312</v>
      </c>
      <c r="B134" s="1">
        <v>3</v>
      </c>
      <c r="C134" t="s">
        <v>167</v>
      </c>
    </row>
    <row r="135" spans="1:4" ht="17.100000000000001" customHeight="1" x14ac:dyDescent="0.3">
      <c r="A135" t="s">
        <v>320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250</v>
      </c>
      <c r="B136" s="1">
        <v>3</v>
      </c>
      <c r="C136" t="s">
        <v>167</v>
      </c>
      <c r="D136"/>
    </row>
    <row r="137" spans="1:4" ht="17.100000000000001" customHeight="1" x14ac:dyDescent="0.3">
      <c r="A137" t="s">
        <v>251</v>
      </c>
      <c r="B137" s="1">
        <v>3</v>
      </c>
      <c r="C137" t="s">
        <v>167</v>
      </c>
      <c r="D137"/>
    </row>
    <row r="138" spans="1:4" ht="17.100000000000001" customHeight="1" x14ac:dyDescent="0.3">
      <c r="A138" t="s">
        <v>310</v>
      </c>
      <c r="B138" s="1">
        <v>3</v>
      </c>
      <c r="C138" t="s">
        <v>167</v>
      </c>
      <c r="D138"/>
    </row>
    <row r="139" spans="1:4" ht="17.100000000000001" customHeight="1" x14ac:dyDescent="0.3">
      <c r="A139" t="s">
        <v>252</v>
      </c>
      <c r="B139" s="1">
        <v>3</v>
      </c>
      <c r="C139" t="s">
        <v>167</v>
      </c>
      <c r="D139"/>
    </row>
    <row r="140" spans="1:4" ht="17.100000000000001" customHeight="1" x14ac:dyDescent="0.3">
      <c r="A140" t="s">
        <v>311</v>
      </c>
      <c r="B140" s="1">
        <v>3</v>
      </c>
      <c r="C140" t="s">
        <v>167</v>
      </c>
      <c r="D140"/>
    </row>
    <row r="141" spans="1:4" ht="17.100000000000001" customHeight="1" x14ac:dyDescent="0.3">
      <c r="A141" t="s">
        <v>253</v>
      </c>
      <c r="B141" s="1">
        <v>2</v>
      </c>
      <c r="C141" t="s">
        <v>167</v>
      </c>
      <c r="D141"/>
    </row>
    <row r="142" spans="1:4" ht="17.100000000000001" customHeight="1" x14ac:dyDescent="0.3">
      <c r="A142" t="s">
        <v>321</v>
      </c>
      <c r="B142" s="1">
        <v>2</v>
      </c>
      <c r="C142" t="s">
        <v>167</v>
      </c>
      <c r="D142"/>
    </row>
    <row r="143" spans="1:4" ht="17.100000000000001" customHeight="1" x14ac:dyDescent="0.3">
      <c r="A143" t="s">
        <v>254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317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255</v>
      </c>
      <c r="B145" s="1">
        <v>4</v>
      </c>
      <c r="C145" t="s">
        <v>167</v>
      </c>
      <c r="D145"/>
    </row>
    <row r="146" spans="1:4" ht="17.100000000000001" customHeight="1" x14ac:dyDescent="0.3">
      <c r="A146" t="s">
        <v>318</v>
      </c>
      <c r="B146" s="1">
        <v>4</v>
      </c>
      <c r="C146" t="s">
        <v>167</v>
      </c>
      <c r="D146"/>
    </row>
    <row r="147" spans="1:4" ht="17.100000000000001" customHeight="1" x14ac:dyDescent="0.3">
      <c r="A147" t="s">
        <v>256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315</v>
      </c>
      <c r="B148" s="1">
        <v>2</v>
      </c>
      <c r="C148" t="s">
        <v>167</v>
      </c>
      <c r="D148"/>
    </row>
    <row r="149" spans="1:4" ht="17.100000000000001" customHeight="1" x14ac:dyDescent="0.3">
      <c r="A149" t="s">
        <v>257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316</v>
      </c>
      <c r="B150" s="1">
        <v>3</v>
      </c>
      <c r="C150" t="s">
        <v>167</v>
      </c>
      <c r="D150"/>
    </row>
    <row r="151" spans="1:4" ht="17.100000000000001" customHeight="1" x14ac:dyDescent="0.3">
      <c r="A151" t="s">
        <v>314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313</v>
      </c>
      <c r="B152" s="1">
        <v>4</v>
      </c>
      <c r="C152" t="s">
        <v>167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258</v>
      </c>
      <c r="D154"/>
    </row>
    <row r="155" spans="1:4" ht="17.100000000000001" customHeight="1" x14ac:dyDescent="0.3">
      <c r="A155" t="s">
        <v>259</v>
      </c>
      <c r="B155" s="1">
        <v>3.4</v>
      </c>
      <c r="C155" t="s">
        <v>169</v>
      </c>
      <c r="D155"/>
    </row>
    <row r="156" spans="1:4" ht="17.100000000000001" customHeight="1" x14ac:dyDescent="0.3">
      <c r="A156" s="2" t="s">
        <v>260</v>
      </c>
      <c r="B156" s="1">
        <v>3.4</v>
      </c>
      <c r="C156" t="s">
        <v>169</v>
      </c>
      <c r="D156"/>
    </row>
    <row r="157" spans="1:4" ht="17.100000000000001" customHeight="1" x14ac:dyDescent="0.3">
      <c r="A157" t="s">
        <v>261</v>
      </c>
      <c r="B157" s="1">
        <v>4</v>
      </c>
      <c r="C157" t="s">
        <v>169</v>
      </c>
      <c r="D157"/>
    </row>
    <row r="158" spans="1:4" ht="17.100000000000001" customHeight="1" x14ac:dyDescent="0.3">
      <c r="A158" s="2" t="s">
        <v>262</v>
      </c>
      <c r="B158" s="1">
        <v>4</v>
      </c>
      <c r="C158" t="s">
        <v>169</v>
      </c>
      <c r="D158"/>
    </row>
    <row r="159" spans="1:4" ht="17.100000000000001" customHeight="1" x14ac:dyDescent="0.3">
      <c r="A159" t="s">
        <v>263</v>
      </c>
      <c r="B159" s="1">
        <v>3</v>
      </c>
      <c r="C159" t="s">
        <v>169</v>
      </c>
      <c r="D159"/>
    </row>
    <row r="160" spans="1:4" ht="17.100000000000001" customHeight="1" x14ac:dyDescent="0.3">
      <c r="A160" t="s">
        <v>264</v>
      </c>
      <c r="B160" s="1">
        <v>4</v>
      </c>
      <c r="C160" t="s">
        <v>169</v>
      </c>
      <c r="D160"/>
    </row>
    <row r="161" spans="1:4" ht="17.100000000000001" customHeight="1" x14ac:dyDescent="0.3">
      <c r="A161" s="2" t="s">
        <v>265</v>
      </c>
      <c r="B161" s="1">
        <v>4</v>
      </c>
      <c r="C161" t="s">
        <v>169</v>
      </c>
      <c r="D161"/>
    </row>
    <row r="162" spans="1:4" ht="17.100000000000001" customHeight="1" x14ac:dyDescent="0.3">
      <c r="A162" t="s">
        <v>266</v>
      </c>
      <c r="B162" s="1">
        <v>4</v>
      </c>
      <c r="C162" t="s">
        <v>169</v>
      </c>
      <c r="D162"/>
    </row>
    <row r="163" spans="1:4" ht="17.100000000000001" customHeight="1" x14ac:dyDescent="0.3">
      <c r="A163" t="s">
        <v>267</v>
      </c>
      <c r="B163" s="1">
        <v>3</v>
      </c>
      <c r="C163" t="s">
        <v>169</v>
      </c>
      <c r="D163"/>
    </row>
    <row r="164" spans="1:4" ht="17.100000000000001" customHeight="1" x14ac:dyDescent="0.3">
      <c r="A164" s="2" t="s">
        <v>325</v>
      </c>
      <c r="B164" s="1">
        <v>4</v>
      </c>
      <c r="C164" t="s">
        <v>169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268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268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269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3.xml><?xml version="1.0" encoding="utf-8"?>
<ds:datastoreItem xmlns:ds="http://schemas.openxmlformats.org/officeDocument/2006/customXml" ds:itemID="{433C554F-2D51-4C01-974B-C4A317863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2024-10-22T09:45:24Z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